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ales\Rate Sheets\2025\August_2025\"/>
    </mc:Choice>
  </mc:AlternateContent>
  <xr:revisionPtr revIDLastSave="0" documentId="13_ncr:1_{09ABE287-0555-4C6D-A8DA-098B35C893FF}" xr6:coauthVersionLast="47" xr6:coauthVersionMax="47" xr10:uidLastSave="{00000000-0000-0000-0000-000000000000}"/>
  <workbookProtection workbookAlgorithmName="SHA-512" workbookHashValue="e7GbaEvaYs6aYzrS8TozAdjf3JBYDQFHo/I//YGz6TRL8iuuSd2I1lXyfKPWnJSBHoC+MYN1kJqN5ygMnb1Tcw==" workbookSaltValue="H96ufTkwSeK5EV/89XCyvw==" workbookSpinCount="100000" lockStructure="1"/>
  <bookViews>
    <workbookView xWindow="-120" yWindow="-120" windowWidth="29040" windowHeight="15840" xr2:uid="{00000000-000D-0000-FFFF-FFFF00000000}"/>
  </bookViews>
  <sheets>
    <sheet name="Reefer Loose" sheetId="5" r:id="rId1"/>
    <sheet name="%age" sheetId="6" state="hidden" r:id="rId2"/>
  </sheets>
  <definedNames>
    <definedName name="_FSC">'%age'!$L$10</definedName>
    <definedName name="_GET">'%age'!$F$10</definedName>
    <definedName name="_Wharfage_GM">'%age'!$I$10</definedName>
    <definedName name="_xlnm.Print_Area" localSheetId="0">'Reefer Loose'!$A$1:$J$34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6" l="1"/>
  <c r="I13" i="5"/>
  <c r="H13" i="5"/>
  <c r="G13" i="5"/>
  <c r="D13" i="5"/>
  <c r="C13" i="5"/>
  <c r="B13" i="5"/>
  <c r="J13" i="5"/>
  <c r="E13" i="5"/>
  <c r="L15" i="6"/>
  <c r="L14" i="6" s="1"/>
  <c r="L10" i="6" s="1"/>
  <c r="O32" i="6"/>
  <c r="O34" i="6" s="1"/>
  <c r="M32" i="6"/>
  <c r="M34" i="6" s="1"/>
  <c r="J19" i="5" l="1"/>
  <c r="I19" i="5"/>
  <c r="H19" i="5"/>
  <c r="G19" i="5"/>
  <c r="E19" i="5"/>
  <c r="D19" i="5"/>
  <c r="C19" i="5"/>
  <c r="B19" i="5"/>
  <c r="A30" i="5" l="1"/>
  <c r="A2" i="5" l="1"/>
  <c r="J8" i="5" l="1"/>
  <c r="H14" i="5" l="1"/>
  <c r="E14" i="5"/>
  <c r="I14" i="5"/>
  <c r="J20" i="5"/>
  <c r="E20" i="5"/>
  <c r="I20" i="5"/>
  <c r="D20" i="5"/>
  <c r="H20" i="5"/>
  <c r="C20" i="5"/>
  <c r="G20" i="5"/>
  <c r="B20" i="5"/>
  <c r="B16" i="5"/>
  <c r="E16" i="5"/>
  <c r="I16" i="5"/>
  <c r="H16" i="5"/>
  <c r="J16" i="5"/>
  <c r="D16" i="5"/>
  <c r="C16" i="5"/>
  <c r="G16" i="5"/>
  <c r="J14" i="5" l="1"/>
  <c r="G14" i="5"/>
  <c r="B14" i="5"/>
  <c r="C14" i="5"/>
  <c r="D15" i="5"/>
  <c r="D14" i="5"/>
  <c r="I15" i="5"/>
  <c r="I18" i="5" s="1"/>
  <c r="E15" i="5"/>
  <c r="C15" i="5"/>
  <c r="C18" i="5" s="1"/>
  <c r="J15" i="5"/>
  <c r="B15" i="5"/>
  <c r="B18" i="5" s="1"/>
  <c r="G15" i="5"/>
  <c r="H15" i="5"/>
  <c r="H18" i="5" s="1"/>
  <c r="G18" i="5" l="1"/>
  <c r="J18" i="5"/>
  <c r="D18" i="5"/>
  <c r="E17" i="5"/>
  <c r="E18" i="5"/>
  <c r="C17" i="5"/>
  <c r="B17" i="5"/>
  <c r="D17" i="5"/>
  <c r="D22" i="5" s="1"/>
  <c r="G17" i="5"/>
  <c r="I17" i="5"/>
  <c r="J17" i="5"/>
  <c r="H17" i="5"/>
  <c r="E22" i="5" l="1"/>
  <c r="C22" i="5"/>
  <c r="B22" i="5"/>
  <c r="I22" i="5"/>
  <c r="G22" i="5"/>
  <c r="H22" i="5"/>
  <c r="J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Shelly Awaya</author>
  </authors>
  <commentList>
    <comment ref="I14" authorId="0" shapeId="0" xr:uid="{1A762422-681F-4831-B4D6-186AEEBDC184}">
      <text>
        <r>
          <rPr>
            <b/>
            <sz val="9"/>
            <color indexed="81"/>
            <rFont val="Tahoma"/>
            <family val="2"/>
          </rPr>
          <t>General Cargo (N.O.S.)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 xr:uid="{1189BDF0-7276-4670-8EAE-1A44C6A90C9D}">
      <text>
        <r>
          <rPr>
            <b/>
            <sz val="9"/>
            <color indexed="81"/>
            <rFont val="Tahoma"/>
            <family val="2"/>
          </rPr>
          <t>General Cargo (N.O.S.)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 xr:uid="{9498300E-EE46-4010-87A5-34733EE8A678}">
      <text>
        <r>
          <rPr>
            <b/>
            <sz val="9"/>
            <color indexed="81"/>
            <rFont val="Tahoma"/>
            <family val="2"/>
          </rPr>
          <t>3.9%
per DOT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<sst xmlns="http://schemas.openxmlformats.org/spreadsheetml/2006/main" count="56" uniqueCount="46">
  <si>
    <t>Insurance</t>
  </si>
  <si>
    <t>Freight ****</t>
  </si>
  <si>
    <t>****</t>
  </si>
  <si>
    <t xml:space="preserve">Measurement </t>
  </si>
  <si>
    <t>(MT)</t>
  </si>
  <si>
    <t>HONOLULU TO</t>
  </si>
  <si>
    <t>HIL/KWH</t>
  </si>
  <si>
    <t>LAN</t>
  </si>
  <si>
    <t>Total Charges</t>
  </si>
  <si>
    <t>I N F O R M A T I O N   S H E E T</t>
  </si>
  <si>
    <t>INPUT</t>
  </si>
  <si>
    <t>TO HONOLULU</t>
  </si>
  <si>
    <t xml:space="preserve">  YOUNG BROTHERS ACTUAL RATE QUOTATION. </t>
  </si>
  <si>
    <t xml:space="preserve">  </t>
  </si>
  <si>
    <t>FPA</t>
  </si>
  <si>
    <t xml:space="preserve"> REEFER CARGO LOOSE </t>
  </si>
  <si>
    <t>WEIGHT</t>
  </si>
  <si>
    <t>KAH/NAW</t>
  </si>
  <si>
    <t>KKI</t>
  </si>
  <si>
    <t>Wharfage</t>
  </si>
  <si>
    <t>Excise Tax</t>
  </si>
  <si>
    <t>County Tax</t>
  </si>
  <si>
    <t>7/1/2015 3% wharfage increase</t>
  </si>
  <si>
    <t>1/26/2015 elimination of credit for barge sale</t>
  </si>
  <si>
    <t xml:space="preserve">11/29/2014 2.21 AFRA rate increase </t>
  </si>
  <si>
    <t xml:space="preserve">11/29/2013 5.5 AFRA rate increase </t>
  </si>
  <si>
    <t>July 1 2013 wharfage charges 7% over PY</t>
  </si>
  <si>
    <t>July 1, 2012 wharfage changes</t>
  </si>
  <si>
    <t>Dec 2011 26% LCL rate increase</t>
  </si>
  <si>
    <t xml:space="preserve">July 1 2011  wharfage changes and elimination of exemption.  </t>
  </si>
  <si>
    <t>GET</t>
  </si>
  <si>
    <t>Wharfage_GM</t>
  </si>
  <si>
    <t>_Wharfage_GM</t>
  </si>
  <si>
    <t>FSC</t>
  </si>
  <si>
    <t>Line Item</t>
  </si>
  <si>
    <t>NAW</t>
  </si>
  <si>
    <t>KAH</t>
  </si>
  <si>
    <t>KKI/LAN</t>
  </si>
  <si>
    <t>wharfage</t>
  </si>
  <si>
    <t xml:space="preserve">FSC </t>
  </si>
  <si>
    <t>3% increase</t>
  </si>
  <si>
    <t>NOTE:  ALL INFORMATION ON THIS PROGRAM ARE ESTIMATES ONLY AND DOES NOT REPRESENT</t>
  </si>
  <si>
    <t>Frt per 2,000 lbs.</t>
  </si>
  <si>
    <t>Minimum freight rate ($91.79) for all islands except Molokai/Lanai ($83.59)</t>
  </si>
  <si>
    <t>Effective Date: 08/07/2025. Rates are subject to change.</t>
  </si>
  <si>
    <t>Effective 08/07/2025. Fees are inclusive of 4.00% Fuel Price Adjustments,Insurance and Taxes.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</si>
</sst>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%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8"/>
      <name val="Verdana"/>
      <family val="2"/>
    </font>
    <font>
      <b/>
      <sz val="15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4" fontId="2" fillId="0" borderId="1" xfId="1" applyBorder="1" applyProtection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44" fontId="2" fillId="0" borderId="0" xfId="1" applyFont="1" applyBorder="1" applyProtection="1"/>
    <xf numFmtId="44" fontId="2" fillId="0" borderId="0" xfId="1" applyBorder="1" applyProtection="1"/>
    <xf numFmtId="44" fontId="3" fillId="0" borderId="2" xfId="0" applyNumberFormat="1" applyFont="1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44" fontId="2" fillId="0" borderId="9" xfId="1" applyBorder="1" applyProtection="1"/>
    <xf numFmtId="0" fontId="0" fillId="0" borderId="9" xfId="0" applyBorder="1"/>
    <xf numFmtId="44" fontId="3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12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2" xfId="0" applyFont="1" applyBorder="1"/>
    <xf numFmtId="0" fontId="6" fillId="0" borderId="16" xfId="0" applyFont="1" applyBorder="1"/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8" xfId="0" applyBorder="1" applyAlignment="1" applyProtection="1">
      <alignment horizontal="center"/>
      <protection locked="0"/>
    </xf>
    <xf numFmtId="0" fontId="0" fillId="0" borderId="19" xfId="0" applyBorder="1"/>
    <xf numFmtId="0" fontId="0" fillId="0" borderId="12" xfId="0" applyBorder="1" applyProtection="1">
      <protection locked="0"/>
    </xf>
    <xf numFmtId="44" fontId="2" fillId="0" borderId="20" xfId="1" applyBorder="1" applyProtection="1"/>
    <xf numFmtId="0" fontId="3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4" fontId="0" fillId="0" borderId="0" xfId="0" applyNumberFormat="1"/>
    <xf numFmtId="10" fontId="0" fillId="0" borderId="0" xfId="0" applyNumberFormat="1"/>
    <xf numFmtId="44" fontId="2" fillId="0" borderId="27" xfId="1" applyBorder="1" applyProtection="1"/>
    <xf numFmtId="0" fontId="0" fillId="0" borderId="30" xfId="0" applyBorder="1" applyAlignment="1">
      <alignment horizontal="right"/>
    </xf>
    <xf numFmtId="10" fontId="0" fillId="4" borderId="30" xfId="0" applyNumberFormat="1" applyFill="1" applyBorder="1"/>
    <xf numFmtId="164" fontId="0" fillId="2" borderId="29" xfId="2" applyNumberFormat="1" applyFont="1" applyFill="1" applyBorder="1"/>
    <xf numFmtId="2" fontId="0" fillId="4" borderId="0" xfId="0" applyNumberFormat="1" applyFill="1"/>
    <xf numFmtId="164" fontId="0" fillId="0" borderId="0" xfId="2" applyNumberFormat="1" applyFont="1"/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2" fillId="0" borderId="30" xfId="0" quotePrefix="1" applyFont="1" applyBorder="1" applyAlignment="1">
      <alignment horizontal="right"/>
    </xf>
    <xf numFmtId="0" fontId="0" fillId="2" borderId="29" xfId="2" applyNumberFormat="1" applyFont="1" applyFill="1" applyBorder="1"/>
    <xf numFmtId="0" fontId="0" fillId="4" borderId="0" xfId="0" applyFill="1"/>
    <xf numFmtId="0" fontId="0" fillId="0" borderId="0" xfId="2" applyNumberFormat="1" applyFont="1"/>
    <xf numFmtId="0" fontId="2" fillId="0" borderId="13" xfId="0" applyFont="1" applyBorder="1"/>
    <xf numFmtId="0" fontId="13" fillId="0" borderId="12" xfId="0" applyFont="1" applyBorder="1"/>
    <xf numFmtId="0" fontId="3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164" fontId="0" fillId="4" borderId="0" xfId="2" applyNumberFormat="1" applyFont="1" applyFill="1"/>
    <xf numFmtId="0" fontId="3" fillId="4" borderId="0" xfId="3" quotePrefix="1" applyFont="1" applyFill="1" applyAlignment="1">
      <alignment horizontal="left"/>
    </xf>
    <xf numFmtId="0" fontId="3" fillId="5" borderId="0" xfId="0" quotePrefix="1" applyFont="1" applyFill="1" applyAlignment="1">
      <alignment horizontal="left"/>
    </xf>
    <xf numFmtId="0" fontId="0" fillId="5" borderId="0" xfId="0" applyFill="1"/>
    <xf numFmtId="10" fontId="0" fillId="4" borderId="0" xfId="0" applyNumberFormat="1" applyFill="1"/>
    <xf numFmtId="14" fontId="0" fillId="0" borderId="0" xfId="0" applyNumberFormat="1" applyAlignment="1">
      <alignment horizontal="right"/>
    </xf>
    <xf numFmtId="10" fontId="0" fillId="6" borderId="0" xfId="0" applyNumberFormat="1" applyFill="1"/>
    <xf numFmtId="0" fontId="3" fillId="3" borderId="26" xfId="0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2" applyNumberFormat="1" applyFont="1" applyFill="1" applyBorder="1"/>
    <xf numFmtId="0" fontId="2" fillId="0" borderId="0" xfId="0" quotePrefix="1" applyFont="1" applyAlignment="1">
      <alignment horizontal="right"/>
    </xf>
    <xf numFmtId="0" fontId="0" fillId="0" borderId="0" xfId="2" applyNumberFormat="1" applyFont="1" applyFill="1" applyBorder="1"/>
    <xf numFmtId="3" fontId="4" fillId="2" borderId="0" xfId="0" applyNumberFormat="1" applyFont="1" applyFill="1" applyAlignment="1" applyProtection="1">
      <alignment horizontal="center"/>
      <protection locked="0" hidden="1"/>
    </xf>
    <xf numFmtId="165" fontId="0" fillId="4" borderId="0" xfId="0" applyNumberFormat="1" applyFill="1"/>
    <xf numFmtId="165" fontId="0" fillId="2" borderId="29" xfId="2" applyNumberFormat="1" applyFont="1" applyFill="1" applyBorder="1"/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</cellXfs>
  <cellStyles count="4">
    <cellStyle name="Currency" xfId="1" builtinId="4"/>
    <cellStyle name="Normal" xfId="0" builtinId="0"/>
    <cellStyle name="Normal 4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4"/>
  <sheetViews>
    <sheetView tabSelected="1" zoomScaleNormal="100" workbookViewId="0">
      <selection activeCell="G8" sqref="G8"/>
    </sheetView>
  </sheetViews>
  <sheetFormatPr defaultColWidth="9.140625" defaultRowHeight="12.75" x14ac:dyDescent="0.2"/>
  <cols>
    <col min="1" max="1" width="14.7109375" style="2" customWidth="1"/>
    <col min="2" max="5" width="10.28515625" style="2" customWidth="1"/>
    <col min="6" max="6" width="4.7109375" style="2" customWidth="1"/>
    <col min="7" max="9" width="10.28515625" style="3" customWidth="1"/>
    <col min="10" max="10" width="11.5703125" style="3" bestFit="1" customWidth="1"/>
    <col min="11" max="16384" width="9.140625" style="2"/>
  </cols>
  <sheetData>
    <row r="1" spans="1:10" customFormat="1" ht="20.25" thickTop="1" x14ac:dyDescent="0.3">
      <c r="A1" s="80" t="s">
        <v>9</v>
      </c>
      <c r="B1" s="81"/>
      <c r="C1" s="81"/>
      <c r="D1" s="81"/>
      <c r="E1" s="81"/>
      <c r="F1" s="81"/>
      <c r="G1" s="81"/>
      <c r="H1" s="81"/>
      <c r="I1" s="81"/>
      <c r="J1" s="82"/>
    </row>
    <row r="2" spans="1:10" customFormat="1" ht="16.5" thickBot="1" x14ac:dyDescent="0.3">
      <c r="A2" s="83" t="str">
        <f>'%age'!B2</f>
        <v>Effective Date: 08/07/2025. Rates are subject to change.</v>
      </c>
      <c r="B2" s="84"/>
      <c r="C2" s="84"/>
      <c r="D2" s="84"/>
      <c r="E2" s="84"/>
      <c r="F2" s="84"/>
      <c r="G2" s="84"/>
      <c r="H2" s="84"/>
      <c r="I2" s="84"/>
      <c r="J2" s="85"/>
    </row>
    <row r="3" spans="1:10" ht="24" thickTop="1" thickBot="1" x14ac:dyDescent="0.35">
      <c r="A3" s="86" t="s">
        <v>15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3.5" thickTop="1" x14ac:dyDescent="0.2">
      <c r="A4" s="20"/>
      <c r="B4"/>
      <c r="C4"/>
      <c r="D4"/>
      <c r="E4"/>
      <c r="F4"/>
      <c r="G4" s="6"/>
      <c r="H4" s="6"/>
      <c r="I4" s="6"/>
      <c r="J4" s="14"/>
    </row>
    <row r="5" spans="1:10" x14ac:dyDescent="0.2">
      <c r="A5" s="20"/>
      <c r="B5" s="7"/>
      <c r="C5"/>
      <c r="D5"/>
      <c r="E5"/>
      <c r="F5"/>
      <c r="H5" s="6"/>
      <c r="I5" s="6"/>
      <c r="J5" s="14"/>
    </row>
    <row r="6" spans="1:10" x14ac:dyDescent="0.2">
      <c r="A6" s="20"/>
      <c r="B6"/>
      <c r="C6"/>
      <c r="D6"/>
      <c r="E6"/>
      <c r="F6"/>
      <c r="G6" s="8" t="s">
        <v>10</v>
      </c>
      <c r="H6" s="6"/>
      <c r="I6" s="6"/>
      <c r="J6" s="52" t="s">
        <v>3</v>
      </c>
    </row>
    <row r="7" spans="1:10" x14ac:dyDescent="0.2">
      <c r="A7" s="35"/>
      <c r="B7" s="38" t="s">
        <v>6</v>
      </c>
      <c r="C7" s="38" t="s">
        <v>17</v>
      </c>
      <c r="D7" s="38" t="s">
        <v>18</v>
      </c>
      <c r="E7" s="38" t="s">
        <v>7</v>
      </c>
      <c r="F7" s="38"/>
      <c r="G7" s="39" t="s">
        <v>16</v>
      </c>
      <c r="H7" s="38"/>
      <c r="I7" s="38"/>
      <c r="J7" s="40" t="s">
        <v>4</v>
      </c>
    </row>
    <row r="8" spans="1:10" x14ac:dyDescent="0.2">
      <c r="A8" s="20" t="s">
        <v>42</v>
      </c>
      <c r="B8" s="9">
        <v>334.6</v>
      </c>
      <c r="C8" s="10">
        <v>326.95999999999998</v>
      </c>
      <c r="D8" s="10">
        <v>301.98</v>
      </c>
      <c r="E8" s="10">
        <v>301.98</v>
      </c>
      <c r="F8"/>
      <c r="G8" s="73">
        <v>2000</v>
      </c>
      <c r="H8" s="6"/>
      <c r="I8" s="6"/>
      <c r="J8" s="15">
        <f>G8/2000</f>
        <v>1</v>
      </c>
    </row>
    <row r="9" spans="1:10" x14ac:dyDescent="0.2">
      <c r="A9" s="20"/>
      <c r="B9"/>
      <c r="C9"/>
      <c r="D9"/>
      <c r="E9"/>
      <c r="F9"/>
      <c r="G9" s="6"/>
      <c r="H9" s="6"/>
      <c r="I9" s="6"/>
      <c r="J9" s="14"/>
    </row>
    <row r="10" spans="1:10" x14ac:dyDescent="0.2">
      <c r="A10" s="36"/>
      <c r="J10" s="34"/>
    </row>
    <row r="11" spans="1:10" x14ac:dyDescent="0.2">
      <c r="A11" s="20"/>
      <c r="B11" s="76" t="s">
        <v>5</v>
      </c>
      <c r="C11" s="77"/>
      <c r="D11" s="77"/>
      <c r="E11" s="78"/>
      <c r="F11"/>
      <c r="G11" s="49" t="s">
        <v>6</v>
      </c>
      <c r="H11" s="50" t="s">
        <v>35</v>
      </c>
      <c r="I11" s="50" t="s">
        <v>36</v>
      </c>
      <c r="J11" s="68" t="s">
        <v>37</v>
      </c>
    </row>
    <row r="12" spans="1:10" x14ac:dyDescent="0.2">
      <c r="A12" s="20"/>
      <c r="B12" s="49" t="s">
        <v>6</v>
      </c>
      <c r="C12" s="50" t="s">
        <v>35</v>
      </c>
      <c r="D12" s="50" t="s">
        <v>36</v>
      </c>
      <c r="E12" s="51" t="s">
        <v>37</v>
      </c>
      <c r="F12"/>
      <c r="G12" s="76" t="s">
        <v>11</v>
      </c>
      <c r="H12" s="77"/>
      <c r="I12" s="77"/>
      <c r="J12" s="79"/>
    </row>
    <row r="13" spans="1:10" x14ac:dyDescent="0.2">
      <c r="A13" s="21" t="s">
        <v>1</v>
      </c>
      <c r="B13" s="37">
        <f>IF((B8*$J$8)&lt;91.79,91.79,B8*$J$8)</f>
        <v>334.6</v>
      </c>
      <c r="C13" s="37">
        <f>IF((C8*$J$8)&lt;91.79,91.79,C8*$J$8)</f>
        <v>326.95999999999998</v>
      </c>
      <c r="D13" s="37">
        <f>IF(($C$8*$J$8)&lt;91.79,91.79,$C$8*$J$8)</f>
        <v>326.95999999999998</v>
      </c>
      <c r="E13" s="37">
        <f>IF(($E$8*$J$8)&lt;83.59,83.59,$E$8*$J$8)</f>
        <v>301.98</v>
      </c>
      <c r="F13"/>
      <c r="G13" s="37">
        <f>IF((B8*$J$8)&lt;91.79,91.79,B8*$J$8)</f>
        <v>334.6</v>
      </c>
      <c r="H13" s="37">
        <f>IF((C8*$J$8)&lt;91.79,91.79,C8*$J$8)</f>
        <v>326.95999999999998</v>
      </c>
      <c r="I13" s="37">
        <f>IF(($C$8*$J$8)&lt;91.79,91.79,$C$8*$J$8)</f>
        <v>326.95999999999998</v>
      </c>
      <c r="J13" s="16">
        <f>IF(($E$8*$J$8)&lt;83.59,83.59,$E$8*$J$8)</f>
        <v>301.98</v>
      </c>
    </row>
    <row r="14" spans="1:10" x14ac:dyDescent="0.2">
      <c r="A14" s="21"/>
      <c r="B14" s="37">
        <f>B13*0</f>
        <v>0</v>
      </c>
      <c r="C14" s="37">
        <f>C13*0</f>
        <v>0</v>
      </c>
      <c r="D14" s="37">
        <f>D13*0</f>
        <v>0</v>
      </c>
      <c r="E14" s="37">
        <f>E13*0</f>
        <v>0</v>
      </c>
      <c r="F14"/>
      <c r="G14" s="37">
        <f>G13*0</f>
        <v>0</v>
      </c>
      <c r="H14" s="37">
        <f>H13*0</f>
        <v>0</v>
      </c>
      <c r="I14" s="37">
        <f>I13*0</f>
        <v>0</v>
      </c>
      <c r="J14" s="43">
        <f>J13*0</f>
        <v>0</v>
      </c>
    </row>
    <row r="15" spans="1:10" x14ac:dyDescent="0.2">
      <c r="A15" s="21" t="s">
        <v>14</v>
      </c>
      <c r="B15" s="5">
        <f>'%age'!$C$10*'Reefer Loose'!B13</f>
        <v>13.384</v>
      </c>
      <c r="C15" s="5">
        <f>'%age'!$C$10*'Reefer Loose'!C13</f>
        <v>13.0784</v>
      </c>
      <c r="D15" s="5">
        <f>'%age'!$C$10*'Reefer Loose'!D13</f>
        <v>13.0784</v>
      </c>
      <c r="E15" s="5">
        <f>'%age'!$C$10*'Reefer Loose'!E13</f>
        <v>12.0792</v>
      </c>
      <c r="F15"/>
      <c r="G15" s="5">
        <f>'%age'!$C$10*'Reefer Loose'!G13</f>
        <v>13.384</v>
      </c>
      <c r="H15" s="5">
        <f>'%age'!$C$10*'Reefer Loose'!H13</f>
        <v>13.0784</v>
      </c>
      <c r="I15" s="5">
        <f>'%age'!$C$10*'Reefer Loose'!I13</f>
        <v>13.0784</v>
      </c>
      <c r="J15" s="16">
        <f>'%age'!$C$10*'Reefer Loose'!J13</f>
        <v>12.0792</v>
      </c>
    </row>
    <row r="16" spans="1:10" x14ac:dyDescent="0.2">
      <c r="A16" s="21" t="s">
        <v>0</v>
      </c>
      <c r="B16" s="5">
        <f>IF(($J$8*0.97)&lt;0.97,0.97,$J$8*0.97)</f>
        <v>0.97</v>
      </c>
      <c r="C16" s="5">
        <f>IF(($J$8*0.97)&lt;0.97,0.97,$J$8*0.97)</f>
        <v>0.97</v>
      </c>
      <c r="D16" s="5">
        <f>IF(($J$8*0.97)&lt;0.97,0.97,$J$8*0.97)</f>
        <v>0.97</v>
      </c>
      <c r="E16" s="5">
        <f>IF(($J$8*0.97)&lt;0.97,0.97,$J$8*0.97)</f>
        <v>0.97</v>
      </c>
      <c r="F16"/>
      <c r="G16" s="5">
        <f>IF(($J$8*0.97)&lt;0.97,0.97,$J$8*0.97)</f>
        <v>0.97</v>
      </c>
      <c r="H16" s="5">
        <f>IF(($J$8*0.97)&lt;0.97,0.97,$J$8*0.97)</f>
        <v>0.97</v>
      </c>
      <c r="I16" s="5">
        <f>IF(($J$8*0.97)&lt;0.97,0.97,$J$8*0.97)</f>
        <v>0.97</v>
      </c>
      <c r="J16" s="16">
        <f>IF(($J$8*0.97)&lt;0.97,0.97,$J$8*0.97)</f>
        <v>0.97</v>
      </c>
    </row>
    <row r="17" spans="1:10" x14ac:dyDescent="0.2">
      <c r="A17" s="21" t="s">
        <v>20</v>
      </c>
      <c r="B17" s="5">
        <f>(((B13+B14+B15)*_GET)+B16)*4.1666%</f>
        <v>11.725821757183363</v>
      </c>
      <c r="C17" s="5">
        <f>(((C13+C14+C15)*_GET)+C16)*4.1666%</f>
        <v>11.459006156967936</v>
      </c>
      <c r="D17" s="5">
        <f>(((D13+D14+D15)*_GET)+D16)*4.166%</f>
        <v>11.457356033679359</v>
      </c>
      <c r="E17" s="5">
        <f>(((E13+E14+E15)*_GET)+E16)*4.166%</f>
        <v>10.585092432855681</v>
      </c>
      <c r="F17"/>
      <c r="G17" s="5">
        <f>(((G13+G14+G15)*_GET)+G16)*4.166%</f>
        <v>11.724133211833603</v>
      </c>
      <c r="H17" s="5">
        <f>(((H13+H14+H15)*_GET)+H16)*4.166%</f>
        <v>11.457356033679359</v>
      </c>
      <c r="I17" s="5">
        <f>(((I13+I14+I15)*_GET)+I16)*4.166%</f>
        <v>11.457356033679359</v>
      </c>
      <c r="J17" s="16">
        <f>(((J13+J14+J15)*_GET)+J16)*4.166%</f>
        <v>10.585092432855681</v>
      </c>
    </row>
    <row r="18" spans="1:10" x14ac:dyDescent="0.2">
      <c r="A18" s="21" t="s">
        <v>21</v>
      </c>
      <c r="B18" s="5">
        <f>(((B13+B14+B15)*_GET)+B16)*0.00546</f>
        <v>1.5365762682816002</v>
      </c>
      <c r="C18" s="5">
        <f>(((C13+C14+C15)*_GET)+C16)*0.00546</f>
        <v>1.5016121926041597</v>
      </c>
      <c r="D18" s="5">
        <f>(((D13+D14+D15)*_GET)+D16)*0.00546</f>
        <v>1.5016121926041597</v>
      </c>
      <c r="E18" s="5">
        <f>(((E13+E14+E15)*_GET)+E16)*0.00546</f>
        <v>1.3872924791980799</v>
      </c>
      <c r="F18"/>
      <c r="G18" s="5">
        <f>(((G13+G14+G15)*_GET)+G16)*0.00546</f>
        <v>1.5365762682816002</v>
      </c>
      <c r="H18" s="5">
        <f>(((H13+H14+H15)*_GET)+H16)*0.00546</f>
        <v>1.5016121926041597</v>
      </c>
      <c r="I18" s="5">
        <f>(((I13+I14+I15)*_GET)+I16)*0.00546</f>
        <v>1.5016121926041597</v>
      </c>
      <c r="J18" s="16">
        <f>(((J13+J14+J15)*_GET)+J16)*0.00546</f>
        <v>1.3872924791980799</v>
      </c>
    </row>
    <row r="19" spans="1:10" x14ac:dyDescent="0.2">
      <c r="A19" s="57" t="s">
        <v>33</v>
      </c>
      <c r="B19" s="5">
        <f>_FSC*2</f>
        <v>1.0701492199999998</v>
      </c>
      <c r="C19" s="5">
        <f>_FSC*2</f>
        <v>1.0701492199999998</v>
      </c>
      <c r="D19" s="5">
        <f>_FSC*2</f>
        <v>1.0701492199999998</v>
      </c>
      <c r="E19" s="5">
        <f>_FSC*2</f>
        <v>1.0701492199999998</v>
      </c>
      <c r="F19"/>
      <c r="G19" s="5">
        <f>_FSC*2</f>
        <v>1.0701492199999998</v>
      </c>
      <c r="H19" s="5">
        <f>_FSC*2</f>
        <v>1.0701492199999998</v>
      </c>
      <c r="I19" s="5">
        <f>_FSC*2</f>
        <v>1.0701492199999998</v>
      </c>
      <c r="J19" s="16">
        <f>_FSC*2</f>
        <v>1.0701492199999998</v>
      </c>
    </row>
    <row r="20" spans="1:10" x14ac:dyDescent="0.2">
      <c r="A20" s="21" t="s">
        <v>19</v>
      </c>
      <c r="B20" s="5">
        <f>$J$8*(_Wharfage_GM*2)</f>
        <v>11.1</v>
      </c>
      <c r="C20" s="5">
        <f>$J$8*(_Wharfage_GM*2)</f>
        <v>11.1</v>
      </c>
      <c r="D20" s="5">
        <f>$J$8*(_Wharfage_GM*2)</f>
        <v>11.1</v>
      </c>
      <c r="E20" s="5">
        <f>$J$8*(_Wharfage_GM*2)</f>
        <v>11.1</v>
      </c>
      <c r="F20"/>
      <c r="G20" s="5">
        <f>$J$8*(_Wharfage_GM*2)</f>
        <v>11.1</v>
      </c>
      <c r="H20" s="5">
        <f>$J$8*(_Wharfage_GM*2)</f>
        <v>11.1</v>
      </c>
      <c r="I20" s="5">
        <f>$J$8*(_Wharfage_GM*2)</f>
        <v>11.1</v>
      </c>
      <c r="J20" s="16">
        <f>$J$8*(_Wharfage_GM*2)</f>
        <v>11.1</v>
      </c>
    </row>
    <row r="21" spans="1:10" x14ac:dyDescent="0.2">
      <c r="A21" s="21"/>
      <c r="B21" s="1"/>
      <c r="C21" s="1"/>
      <c r="D21" s="1"/>
      <c r="E21" s="1"/>
      <c r="F21"/>
      <c r="G21" s="1"/>
      <c r="H21" s="1"/>
      <c r="I21" s="1"/>
      <c r="J21" s="17"/>
    </row>
    <row r="22" spans="1:10" ht="13.5" thickBot="1" x14ac:dyDescent="0.25">
      <c r="A22" s="22" t="s">
        <v>8</v>
      </c>
      <c r="B22" s="11">
        <f>SUM(B13:B21)</f>
        <v>374.38654724546507</v>
      </c>
      <c r="C22" s="11">
        <f>SUM(C13:C21)</f>
        <v>366.13916756957212</v>
      </c>
      <c r="D22" s="11">
        <f>SUM(D13:D21)</f>
        <v>366.13751744628354</v>
      </c>
      <c r="E22" s="11">
        <f>SUM(E13:E21)</f>
        <v>339.17173413205387</v>
      </c>
      <c r="F22" s="33"/>
      <c r="G22" s="11">
        <f>SUM(G13:G21)</f>
        <v>374.38485870011527</v>
      </c>
      <c r="H22" s="11">
        <f>SUM(H13:H21)</f>
        <v>366.13751744628354</v>
      </c>
      <c r="I22" s="11">
        <f>SUM(I13:I21)</f>
        <v>366.13751744628354</v>
      </c>
      <c r="J22" s="18">
        <f>SUM(J13:J21)</f>
        <v>339.17173413205387</v>
      </c>
    </row>
    <row r="23" spans="1:10" ht="13.5" thickTop="1" x14ac:dyDescent="0.2">
      <c r="A23" s="19"/>
      <c r="B23" s="23"/>
      <c r="C23" s="23"/>
      <c r="D23" s="23"/>
      <c r="E23" s="23"/>
      <c r="F23"/>
      <c r="G23" s="24"/>
      <c r="H23" s="24"/>
      <c r="I23" s="24"/>
      <c r="J23" s="13"/>
    </row>
    <row r="24" spans="1:10" x14ac:dyDescent="0.2">
      <c r="A24" s="20"/>
      <c r="B24"/>
      <c r="C24"/>
      <c r="D24"/>
      <c r="E24"/>
      <c r="F24"/>
      <c r="G24" s="6"/>
      <c r="H24" s="6"/>
      <c r="I24" s="6"/>
      <c r="J24" s="14"/>
    </row>
    <row r="25" spans="1:10" s="4" customFormat="1" x14ac:dyDescent="0.2">
      <c r="A25" s="25" t="s">
        <v>2</v>
      </c>
      <c r="B25" s="7" t="s">
        <v>43</v>
      </c>
      <c r="C25" s="26"/>
      <c r="D25" s="26"/>
      <c r="E25" s="26"/>
      <c r="F25" s="26"/>
      <c r="G25" s="27"/>
      <c r="H25" s="27"/>
      <c r="I25" s="27"/>
      <c r="J25" s="28"/>
    </row>
    <row r="26" spans="1:10" x14ac:dyDescent="0.2">
      <c r="A26" s="20"/>
      <c r="B26"/>
      <c r="C26"/>
      <c r="D26"/>
      <c r="E26"/>
      <c r="F26"/>
      <c r="G26" s="6"/>
      <c r="H26" s="6"/>
      <c r="I26" s="6"/>
      <c r="J26" s="14"/>
    </row>
    <row r="27" spans="1:10" x14ac:dyDescent="0.2">
      <c r="A27" s="29" t="s">
        <v>41</v>
      </c>
      <c r="B27"/>
      <c r="C27"/>
      <c r="D27"/>
      <c r="E27"/>
      <c r="F27"/>
      <c r="G27" s="6"/>
      <c r="H27" s="6"/>
      <c r="I27" s="6"/>
      <c r="J27" s="14"/>
    </row>
    <row r="28" spans="1:10" x14ac:dyDescent="0.2">
      <c r="A28" s="29" t="s">
        <v>12</v>
      </c>
      <c r="B28"/>
      <c r="C28"/>
      <c r="D28"/>
      <c r="E28"/>
      <c r="F28"/>
      <c r="G28" s="6"/>
      <c r="H28" s="6"/>
      <c r="I28" s="6"/>
      <c r="J28" s="14"/>
    </row>
    <row r="29" spans="1:10" x14ac:dyDescent="0.2">
      <c r="A29" s="29"/>
      <c r="B29"/>
      <c r="C29"/>
      <c r="D29"/>
      <c r="E29"/>
      <c r="F29"/>
      <c r="G29" s="6"/>
      <c r="H29" s="6"/>
      <c r="I29" s="6"/>
      <c r="J29" s="14"/>
    </row>
    <row r="30" spans="1:10" x14ac:dyDescent="0.2">
      <c r="A30" s="58" t="str">
        <f>'%age'!B3</f>
        <v>Effective 08/07/2025. Fees are inclusive of 4.00% Fuel Price Adjustments,Insurance and Taxes.</v>
      </c>
      <c r="B30"/>
      <c r="C30"/>
      <c r="D30"/>
      <c r="E30"/>
      <c r="F30"/>
      <c r="G30" s="6"/>
      <c r="H30" s="6"/>
      <c r="I30" s="6"/>
      <c r="J30" s="14"/>
    </row>
    <row r="31" spans="1:10" x14ac:dyDescent="0.2">
      <c r="A31" s="58"/>
      <c r="B31"/>
      <c r="C31"/>
      <c r="D31"/>
      <c r="E31"/>
      <c r="F31"/>
      <c r="G31" s="6"/>
      <c r="H31" s="6"/>
      <c r="I31" s="6"/>
      <c r="J31" s="14"/>
    </row>
    <row r="32" spans="1:10" x14ac:dyDescent="0.2">
      <c r="A32" s="58"/>
      <c r="B32"/>
      <c r="C32"/>
      <c r="D32"/>
      <c r="E32"/>
      <c r="F32"/>
      <c r="G32" s="6"/>
      <c r="H32" s="6"/>
      <c r="I32" s="6"/>
      <c r="J32" s="14"/>
    </row>
    <row r="33" spans="1:10" x14ac:dyDescent="0.2">
      <c r="A33" s="58"/>
      <c r="B33"/>
      <c r="C33"/>
      <c r="D33"/>
      <c r="E33"/>
      <c r="F33"/>
      <c r="G33" s="6"/>
      <c r="H33" s="6"/>
      <c r="I33" s="6"/>
      <c r="J33" s="14"/>
    </row>
    <row r="34" spans="1:10" ht="13.5" thickBot="1" x14ac:dyDescent="0.25">
      <c r="A34" s="30" t="s">
        <v>13</v>
      </c>
      <c r="B34" s="12"/>
      <c r="C34" s="12"/>
      <c r="D34" s="12"/>
      <c r="E34" s="12"/>
      <c r="F34" s="12"/>
      <c r="G34" s="31"/>
      <c r="H34" s="31"/>
      <c r="I34" s="31"/>
      <c r="J34" s="32"/>
    </row>
  </sheetData>
  <sheetProtection algorithmName="SHA-512" hashValue="b6I/JI169tAEXo5hMucGrliMAR83IY1pVEcXphiCvk64iH+c4ZRAnwZAcCODym5km3fhGrKiZKhIVkss5T/apw==" saltValue="6eZ4xepJoedw7wZR9wxKdQ==" spinCount="100000" sheet="1" objects="1" scenarios="1"/>
  <mergeCells count="5">
    <mergeCell ref="B11:E11"/>
    <mergeCell ref="G12:J12"/>
    <mergeCell ref="A1:J1"/>
    <mergeCell ref="A2:J2"/>
    <mergeCell ref="A3:J3"/>
  </mergeCells>
  <phoneticPr fontId="0" type="noConversion"/>
  <printOptions horizontalCentered="1"/>
  <pageMargins left="0.28000000000000003" right="0.26" top="1" bottom="0.57999999999999996" header="0.54" footer="0.5"/>
  <pageSetup orientation="portrait" r:id="rId1"/>
  <headerFooter alignWithMargins="0">
    <oddHeader xml:space="preserve">&amp;C
</oddHeader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85"/>
  <sheetViews>
    <sheetView workbookViewId="0"/>
  </sheetViews>
  <sheetFormatPr defaultRowHeight="12.75" x14ac:dyDescent="0.2"/>
  <cols>
    <col min="2" max="2" width="9.140625" bestFit="1" customWidth="1"/>
  </cols>
  <sheetData>
    <row r="1" spans="1:15" x14ac:dyDescent="0.2">
      <c r="A1" s="60" t="s">
        <v>34</v>
      </c>
    </row>
    <row r="2" spans="1:15" x14ac:dyDescent="0.2">
      <c r="A2" s="6">
        <v>1</v>
      </c>
      <c r="B2" s="63" t="s">
        <v>44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">
      <c r="A3" s="6">
        <v>2</v>
      </c>
      <c r="B3" s="63" t="s">
        <v>45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x14ac:dyDescent="0.2">
      <c r="A4" s="6"/>
      <c r="B4" s="62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x14ac:dyDescent="0.2">
      <c r="A5" s="6"/>
      <c r="B5" s="62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2">
      <c r="A6" s="59"/>
    </row>
    <row r="7" spans="1:15" ht="13.5" thickBot="1" x14ac:dyDescent="0.25">
      <c r="O7" t="s">
        <v>22</v>
      </c>
    </row>
    <row r="8" spans="1:15" ht="13.5" thickBot="1" x14ac:dyDescent="0.25">
      <c r="B8" s="89" t="s">
        <v>14</v>
      </c>
      <c r="C8" s="90"/>
      <c r="E8" s="89" t="s">
        <v>30</v>
      </c>
      <c r="F8" s="90"/>
      <c r="H8" s="91" t="s">
        <v>31</v>
      </c>
      <c r="I8" s="90"/>
      <c r="K8" s="91" t="s">
        <v>33</v>
      </c>
      <c r="L8" s="90"/>
      <c r="O8" t="s">
        <v>23</v>
      </c>
    </row>
    <row r="9" spans="1:15" ht="13.5" thickBot="1" x14ac:dyDescent="0.25">
      <c r="B9" s="41"/>
      <c r="C9" s="42"/>
      <c r="O9" t="s">
        <v>24</v>
      </c>
    </row>
    <row r="10" spans="1:15" ht="13.5" thickBot="1" x14ac:dyDescent="0.25">
      <c r="B10" s="44" t="s">
        <v>14</v>
      </c>
      <c r="C10" s="45">
        <f>$C14</f>
        <v>0.04</v>
      </c>
      <c r="E10" s="44" t="s">
        <v>30</v>
      </c>
      <c r="F10" s="46">
        <v>0.80593999999999999</v>
      </c>
      <c r="H10" s="53" t="s">
        <v>32</v>
      </c>
      <c r="I10" s="54">
        <v>5.55</v>
      </c>
      <c r="K10" s="53" t="s">
        <v>33</v>
      </c>
      <c r="L10" s="75">
        <f>L14</f>
        <v>0.5350746099999999</v>
      </c>
      <c r="O10" t="s">
        <v>25</v>
      </c>
    </row>
    <row r="11" spans="1:15" x14ac:dyDescent="0.2">
      <c r="B11" s="69"/>
      <c r="C11" s="42"/>
      <c r="E11" s="69"/>
      <c r="F11" s="70"/>
      <c r="H11" s="71"/>
      <c r="I11" s="72"/>
      <c r="K11" s="71"/>
      <c r="L11" s="72"/>
    </row>
    <row r="12" spans="1:15" x14ac:dyDescent="0.2">
      <c r="B12" s="69"/>
      <c r="C12" s="42"/>
      <c r="E12" s="69"/>
      <c r="F12" s="70"/>
      <c r="H12" s="71"/>
      <c r="I12" s="72"/>
      <c r="K12" s="71"/>
      <c r="L12" s="72"/>
    </row>
    <row r="13" spans="1:15" x14ac:dyDescent="0.2">
      <c r="B13" s="69"/>
      <c r="C13" s="42"/>
      <c r="E13" s="69"/>
      <c r="F13" s="70"/>
      <c r="H13" s="71"/>
      <c r="I13" s="72"/>
      <c r="K13" s="71"/>
      <c r="L13" s="72"/>
    </row>
    <row r="14" spans="1:15" x14ac:dyDescent="0.2">
      <c r="B14" s="66">
        <v>45876</v>
      </c>
      <c r="C14" s="67">
        <v>0.04</v>
      </c>
      <c r="E14" s="41">
        <v>45839</v>
      </c>
      <c r="F14">
        <v>80.593999999999994</v>
      </c>
      <c r="H14" s="41">
        <v>45474</v>
      </c>
      <c r="I14">
        <v>5.55</v>
      </c>
      <c r="K14" s="41">
        <v>45839</v>
      </c>
      <c r="L14" s="74">
        <f>L15*1.051</f>
        <v>0.5350746099999999</v>
      </c>
      <c r="O14" t="s">
        <v>26</v>
      </c>
    </row>
    <row r="15" spans="1:15" x14ac:dyDescent="0.2">
      <c r="B15" s="66">
        <v>45784</v>
      </c>
      <c r="C15" s="67">
        <v>5.0099999999999999E-2</v>
      </c>
      <c r="E15" s="41">
        <v>45474</v>
      </c>
      <c r="F15">
        <v>83.049000000000007</v>
      </c>
      <c r="H15" s="41">
        <v>45474</v>
      </c>
      <c r="I15">
        <v>5.33</v>
      </c>
      <c r="K15" s="41">
        <v>45474</v>
      </c>
      <c r="L15">
        <f>L16*1.039</f>
        <v>0.50910999999999995</v>
      </c>
      <c r="O15" t="s">
        <v>27</v>
      </c>
    </row>
    <row r="16" spans="1:15" x14ac:dyDescent="0.2">
      <c r="B16" s="66">
        <v>45695</v>
      </c>
      <c r="C16" s="67">
        <v>4.65E-2</v>
      </c>
      <c r="E16" s="41">
        <v>45108</v>
      </c>
      <c r="F16">
        <v>74.36</v>
      </c>
      <c r="H16" s="41">
        <v>45108</v>
      </c>
      <c r="I16">
        <v>5.13</v>
      </c>
      <c r="K16" s="41">
        <v>45108</v>
      </c>
      <c r="L16">
        <v>0.49</v>
      </c>
    </row>
    <row r="17" spans="2:16" x14ac:dyDescent="0.2">
      <c r="B17" s="66">
        <v>45603</v>
      </c>
      <c r="C17" s="67">
        <v>3.6200000000000003E-2</v>
      </c>
      <c r="H17" s="41">
        <v>44743</v>
      </c>
      <c r="I17">
        <v>4.88</v>
      </c>
    </row>
    <row r="18" spans="2:16" x14ac:dyDescent="0.2">
      <c r="B18" s="66">
        <v>45511</v>
      </c>
      <c r="C18" s="67">
        <v>4.8000000000000001E-2</v>
      </c>
      <c r="E18" s="41">
        <v>44743</v>
      </c>
      <c r="F18">
        <v>75.399000000000001</v>
      </c>
      <c r="H18" s="41">
        <v>44378</v>
      </c>
      <c r="I18">
        <v>4.5999999999999996</v>
      </c>
      <c r="K18" s="41">
        <v>44743</v>
      </c>
      <c r="L18">
        <v>0.47</v>
      </c>
    </row>
    <row r="19" spans="2:16" x14ac:dyDescent="0.2">
      <c r="B19" s="66">
        <v>45418</v>
      </c>
      <c r="C19" s="67">
        <v>5.5E-2</v>
      </c>
      <c r="E19" s="41">
        <v>44378</v>
      </c>
      <c r="F19" s="47">
        <v>69.385999999999996</v>
      </c>
      <c r="H19" s="41"/>
      <c r="I19" s="55">
        <v>4.47</v>
      </c>
      <c r="K19" s="41">
        <v>44378</v>
      </c>
      <c r="L19" s="55">
        <v>0.42399999999999999</v>
      </c>
      <c r="O19" t="s">
        <v>28</v>
      </c>
    </row>
    <row r="20" spans="2:16" x14ac:dyDescent="0.2">
      <c r="B20" s="66">
        <v>45329</v>
      </c>
      <c r="C20" s="67">
        <v>6.2399999999999997E-2</v>
      </c>
      <c r="E20" s="41">
        <v>44013</v>
      </c>
      <c r="F20" s="47">
        <v>71.91</v>
      </c>
      <c r="H20" s="41"/>
      <c r="I20" s="55">
        <v>4.34</v>
      </c>
      <c r="K20" s="41">
        <v>44197</v>
      </c>
      <c r="L20" s="55">
        <v>0.41199999999999998</v>
      </c>
      <c r="O20" t="s">
        <v>29</v>
      </c>
    </row>
    <row r="21" spans="2:16" x14ac:dyDescent="0.2">
      <c r="B21" s="66">
        <v>45236</v>
      </c>
      <c r="C21" s="67">
        <v>5.0999999999999997E-2</v>
      </c>
      <c r="E21" s="41">
        <v>43647</v>
      </c>
      <c r="F21" s="47">
        <v>72.271000000000001</v>
      </c>
      <c r="H21" s="41">
        <v>43282</v>
      </c>
      <c r="I21" s="55">
        <v>4.21</v>
      </c>
      <c r="K21" s="41"/>
      <c r="L21" s="55">
        <v>0.4</v>
      </c>
    </row>
    <row r="22" spans="2:16" x14ac:dyDescent="0.2">
      <c r="B22" s="66">
        <v>45143</v>
      </c>
      <c r="C22" s="67">
        <v>4.65E-2</v>
      </c>
      <c r="E22" s="41">
        <v>43313</v>
      </c>
      <c r="F22" s="47">
        <v>72.116</v>
      </c>
      <c r="H22" s="41">
        <v>43009</v>
      </c>
      <c r="I22" s="56">
        <v>3.66</v>
      </c>
      <c r="K22" s="41">
        <v>43009</v>
      </c>
      <c r="L22" s="56">
        <v>0.35</v>
      </c>
    </row>
    <row r="23" spans="2:16" x14ac:dyDescent="0.2">
      <c r="B23" s="66">
        <v>45051</v>
      </c>
      <c r="C23" s="67">
        <v>5.6300000000000003E-2</v>
      </c>
      <c r="E23" s="41">
        <v>42917</v>
      </c>
      <c r="F23" s="61">
        <v>0.73096000000000005</v>
      </c>
      <c r="H23" s="41">
        <v>42767</v>
      </c>
      <c r="I23" s="56">
        <v>3.18</v>
      </c>
      <c r="K23" s="41">
        <v>42767</v>
      </c>
      <c r="L23" s="56">
        <v>0.31</v>
      </c>
    </row>
    <row r="24" spans="2:16" x14ac:dyDescent="0.2">
      <c r="B24" s="66">
        <v>44964</v>
      </c>
      <c r="C24" s="65">
        <v>6.6699999999999995E-2</v>
      </c>
      <c r="E24" s="41">
        <v>42552</v>
      </c>
      <c r="F24" s="48">
        <v>0.75621000000000005</v>
      </c>
      <c r="H24" s="41">
        <v>42552</v>
      </c>
      <c r="I24" s="56">
        <v>2.73</v>
      </c>
      <c r="K24" s="41"/>
      <c r="L24" s="56"/>
    </row>
    <row r="25" spans="2:16" x14ac:dyDescent="0.2">
      <c r="B25" s="66">
        <v>44870</v>
      </c>
      <c r="C25" s="65">
        <v>7.3200000000000001E-2</v>
      </c>
      <c r="E25" s="41">
        <v>42186</v>
      </c>
      <c r="F25" s="48">
        <v>0.77622000000000002</v>
      </c>
      <c r="H25" s="41">
        <v>42186</v>
      </c>
      <c r="I25" s="56">
        <v>2.65</v>
      </c>
      <c r="K25" s="41"/>
      <c r="L25" s="56"/>
    </row>
    <row r="26" spans="2:16" x14ac:dyDescent="0.2">
      <c r="B26" s="66">
        <v>44778</v>
      </c>
      <c r="C26" s="65">
        <v>7.5899999999999995E-2</v>
      </c>
    </row>
    <row r="27" spans="2:16" x14ac:dyDescent="0.2">
      <c r="B27" s="66">
        <v>44687</v>
      </c>
      <c r="C27" s="65">
        <v>5.3699999999999998E-2</v>
      </c>
    </row>
    <row r="28" spans="2:16" x14ac:dyDescent="0.2">
      <c r="B28" s="66">
        <v>44597</v>
      </c>
      <c r="C28" s="65">
        <v>4.19E-2</v>
      </c>
    </row>
    <row r="29" spans="2:16" x14ac:dyDescent="0.2">
      <c r="B29" s="66">
        <v>44505</v>
      </c>
      <c r="C29" s="65">
        <v>3.0499999999999999E-2</v>
      </c>
    </row>
    <row r="30" spans="2:16" x14ac:dyDescent="0.2">
      <c r="B30" s="66">
        <v>44413</v>
      </c>
      <c r="C30" s="65">
        <v>2.41E-2</v>
      </c>
      <c r="M30" t="s">
        <v>38</v>
      </c>
      <c r="O30" t="s">
        <v>39</v>
      </c>
      <c r="P30" t="s">
        <v>40</v>
      </c>
    </row>
    <row r="31" spans="2:16" x14ac:dyDescent="0.2">
      <c r="B31" s="66">
        <v>44322</v>
      </c>
      <c r="C31" s="65">
        <v>1.54E-2</v>
      </c>
      <c r="N31" s="41">
        <v>44197</v>
      </c>
    </row>
    <row r="32" spans="2:16" x14ac:dyDescent="0.2">
      <c r="B32" s="41">
        <v>44232</v>
      </c>
      <c r="C32">
        <v>0.46</v>
      </c>
      <c r="M32">
        <f>4.34*3%</f>
        <v>0.13019999999999998</v>
      </c>
      <c r="O32">
        <f>0.4*3%</f>
        <v>1.2E-2</v>
      </c>
    </row>
    <row r="33" spans="2:15" x14ac:dyDescent="0.2">
      <c r="B33" s="41">
        <v>44141</v>
      </c>
      <c r="C33">
        <v>0</v>
      </c>
      <c r="M33">
        <v>4.34</v>
      </c>
      <c r="O33">
        <v>0.4</v>
      </c>
    </row>
    <row r="34" spans="2:15" x14ac:dyDescent="0.2">
      <c r="B34" s="41">
        <v>44050</v>
      </c>
      <c r="C34">
        <v>0.44</v>
      </c>
      <c r="M34">
        <f>SUM(M32:M33)</f>
        <v>4.4702000000000002</v>
      </c>
      <c r="O34">
        <f>SUM(O32:O33)</f>
        <v>0.41200000000000003</v>
      </c>
    </row>
    <row r="35" spans="2:15" x14ac:dyDescent="0.2">
      <c r="B35" s="41">
        <v>43958</v>
      </c>
      <c r="C35">
        <v>1.87</v>
      </c>
    </row>
    <row r="36" spans="2:15" x14ac:dyDescent="0.2">
      <c r="B36" s="41">
        <v>43868</v>
      </c>
      <c r="C36">
        <v>3.26</v>
      </c>
    </row>
    <row r="37" spans="2:15" x14ac:dyDescent="0.2">
      <c r="B37" s="41">
        <v>43776</v>
      </c>
      <c r="C37">
        <v>2.72</v>
      </c>
    </row>
    <row r="38" spans="2:15" x14ac:dyDescent="0.2">
      <c r="B38" s="41">
        <v>43684</v>
      </c>
      <c r="C38" s="42">
        <v>3.2599999999999997E-2</v>
      </c>
    </row>
    <row r="39" spans="2:15" x14ac:dyDescent="0.2">
      <c r="B39" s="41">
        <v>43592</v>
      </c>
      <c r="C39" s="42">
        <v>3.0499999999999999E-2</v>
      </c>
    </row>
    <row r="40" spans="2:15" x14ac:dyDescent="0.2">
      <c r="B40" s="41">
        <v>43503</v>
      </c>
      <c r="C40" s="42">
        <v>3.4599999999999999E-2</v>
      </c>
    </row>
    <row r="41" spans="2:15" x14ac:dyDescent="0.2">
      <c r="B41" s="41">
        <v>43412</v>
      </c>
      <c r="C41" s="42">
        <v>3.78E-2</v>
      </c>
    </row>
    <row r="42" spans="2:15" x14ac:dyDescent="0.2">
      <c r="B42" s="41"/>
      <c r="C42" s="42"/>
    </row>
    <row r="43" spans="2:15" x14ac:dyDescent="0.2">
      <c r="B43" s="41">
        <v>43221</v>
      </c>
      <c r="C43" s="42">
        <v>2.64E-2</v>
      </c>
    </row>
    <row r="44" spans="2:15" x14ac:dyDescent="0.2">
      <c r="B44" s="41">
        <v>43138</v>
      </c>
      <c r="C44" s="42">
        <v>2.6200000000000001E-2</v>
      </c>
    </row>
    <row r="45" spans="2:15" x14ac:dyDescent="0.2">
      <c r="B45" s="41">
        <v>43046</v>
      </c>
      <c r="C45" s="42">
        <v>1.6299999999999999E-2</v>
      </c>
    </row>
    <row r="46" spans="2:15" x14ac:dyDescent="0.2">
      <c r="B46" s="41">
        <v>42952</v>
      </c>
      <c r="C46" s="42">
        <v>1.1900000000000001E-2</v>
      </c>
    </row>
    <row r="47" spans="2:15" x14ac:dyDescent="0.2">
      <c r="B47" s="41">
        <v>42860</v>
      </c>
      <c r="C47" s="42">
        <v>1.4E-2</v>
      </c>
    </row>
    <row r="48" spans="2:15" x14ac:dyDescent="0.2">
      <c r="B48" s="41">
        <v>42773</v>
      </c>
      <c r="C48" s="42">
        <v>1.2200000000000001E-2</v>
      </c>
    </row>
    <row r="49" spans="2:3" x14ac:dyDescent="0.2">
      <c r="B49" s="41">
        <v>42679</v>
      </c>
      <c r="C49" s="42">
        <v>7.1999999999999998E-3</v>
      </c>
    </row>
    <row r="50" spans="2:3" x14ac:dyDescent="0.2">
      <c r="B50" s="41">
        <v>42587</v>
      </c>
      <c r="C50" s="42">
        <v>5.5999999999999999E-3</v>
      </c>
    </row>
    <row r="51" spans="2:3" x14ac:dyDescent="0.2">
      <c r="B51" s="41">
        <v>42496</v>
      </c>
      <c r="C51" s="42">
        <v>0</v>
      </c>
    </row>
    <row r="52" spans="2:3" x14ac:dyDescent="0.2">
      <c r="B52" s="41">
        <v>42405</v>
      </c>
      <c r="C52" s="42">
        <v>9.4999999999999998E-3</v>
      </c>
    </row>
    <row r="53" spans="2:3" x14ac:dyDescent="0.2">
      <c r="B53" s="41">
        <v>42314</v>
      </c>
      <c r="C53" s="42">
        <v>1.7600000000000001E-2</v>
      </c>
    </row>
    <row r="54" spans="2:3" x14ac:dyDescent="0.2">
      <c r="B54" s="41">
        <v>42223</v>
      </c>
      <c r="C54" s="42">
        <v>2.41E-2</v>
      </c>
    </row>
    <row r="55" spans="2:3" x14ac:dyDescent="0.2">
      <c r="B55" s="41">
        <v>42131</v>
      </c>
      <c r="C55" s="42">
        <v>2.8500000000000001E-2</v>
      </c>
    </row>
    <row r="56" spans="2:3" x14ac:dyDescent="0.2">
      <c r="B56" s="41">
        <v>42041</v>
      </c>
      <c r="C56" s="42">
        <v>4.9200000000000001E-2</v>
      </c>
    </row>
    <row r="57" spans="2:3" x14ac:dyDescent="0.2">
      <c r="B57" s="41">
        <v>41950</v>
      </c>
      <c r="C57" s="42">
        <v>7.3499999999999996E-2</v>
      </c>
    </row>
    <row r="58" spans="2:3" x14ac:dyDescent="0.2">
      <c r="B58" s="41">
        <v>41858</v>
      </c>
      <c r="C58" s="42">
        <v>6.2600000000000003E-2</v>
      </c>
    </row>
    <row r="59" spans="2:3" x14ac:dyDescent="0.2">
      <c r="B59" s="41">
        <v>41766</v>
      </c>
      <c r="C59" s="42">
        <v>6.4100000000000004E-2</v>
      </c>
    </row>
    <row r="60" spans="2:3" x14ac:dyDescent="0.2">
      <c r="B60" s="41">
        <v>41677</v>
      </c>
      <c r="C60" s="42">
        <v>6.7599999999999993E-2</v>
      </c>
    </row>
    <row r="61" spans="2:3" x14ac:dyDescent="0.2">
      <c r="B61" s="41">
        <v>41585</v>
      </c>
      <c r="C61" s="42">
        <v>7.22E-2</v>
      </c>
    </row>
    <row r="62" spans="2:3" x14ac:dyDescent="0.2">
      <c r="B62" s="41">
        <v>41493</v>
      </c>
      <c r="C62" s="42">
        <v>6.7000000000000004E-2</v>
      </c>
    </row>
    <row r="63" spans="2:3" x14ac:dyDescent="0.2">
      <c r="B63" s="41">
        <v>41401</v>
      </c>
      <c r="C63" s="42">
        <v>7.2499999999999995E-2</v>
      </c>
    </row>
    <row r="64" spans="2:3" x14ac:dyDescent="0.2">
      <c r="B64" s="41">
        <v>41312</v>
      </c>
      <c r="C64" s="42">
        <v>7.5999999999999998E-2</v>
      </c>
    </row>
    <row r="65" spans="2:3" x14ac:dyDescent="0.2">
      <c r="B65" s="41">
        <v>41221</v>
      </c>
      <c r="C65" s="42">
        <v>7.6399999999999996E-2</v>
      </c>
    </row>
    <row r="66" spans="2:3" x14ac:dyDescent="0.2">
      <c r="B66" s="41">
        <v>41128</v>
      </c>
      <c r="C66" s="42">
        <v>7.0400000000000004E-2</v>
      </c>
    </row>
    <row r="67" spans="2:3" x14ac:dyDescent="0.2">
      <c r="B67" s="41">
        <v>41034</v>
      </c>
      <c r="C67" s="42">
        <v>7.4899999999999994E-2</v>
      </c>
    </row>
    <row r="68" spans="2:3" x14ac:dyDescent="0.2">
      <c r="B68" s="41">
        <v>40946</v>
      </c>
      <c r="C68" s="42">
        <v>6.83E-2</v>
      </c>
    </row>
    <row r="69" spans="2:3" x14ac:dyDescent="0.2">
      <c r="B69" s="41">
        <v>40852</v>
      </c>
      <c r="C69" s="42">
        <v>6.7599999999999993E-2</v>
      </c>
    </row>
    <row r="70" spans="2:3" x14ac:dyDescent="0.2">
      <c r="B70" s="41">
        <v>40760</v>
      </c>
      <c r="C70" s="42">
        <v>7.22E-2</v>
      </c>
    </row>
    <row r="71" spans="2:3" x14ac:dyDescent="0.2">
      <c r="B71" s="41">
        <v>40669</v>
      </c>
      <c r="C71" s="42">
        <v>5.8900000000000001E-2</v>
      </c>
    </row>
    <row r="72" spans="2:3" x14ac:dyDescent="0.2">
      <c r="B72" s="41">
        <v>40582</v>
      </c>
      <c r="C72" s="42">
        <v>4.36E-2</v>
      </c>
    </row>
    <row r="73" spans="2:3" x14ac:dyDescent="0.2">
      <c r="B73" s="41">
        <v>40487</v>
      </c>
      <c r="C73" s="42">
        <v>3.1099999999999999E-2</v>
      </c>
    </row>
    <row r="74" spans="2:3" x14ac:dyDescent="0.2">
      <c r="B74" s="41">
        <v>40393</v>
      </c>
      <c r="C74" s="42">
        <v>3.0800000000000001E-2</v>
      </c>
    </row>
    <row r="75" spans="2:3" x14ac:dyDescent="0.2">
      <c r="B75" s="41">
        <v>40212</v>
      </c>
      <c r="C75" s="42">
        <v>2.5499999999999998E-2</v>
      </c>
    </row>
    <row r="76" spans="2:3" x14ac:dyDescent="0.2">
      <c r="B76" s="41">
        <v>40212</v>
      </c>
      <c r="C76" s="42">
        <v>2.1000000000000001E-2</v>
      </c>
    </row>
    <row r="77" spans="2:3" x14ac:dyDescent="0.2">
      <c r="B77" s="41">
        <v>40119</v>
      </c>
      <c r="C77" s="42">
        <v>1.3599999999999999E-2</v>
      </c>
    </row>
    <row r="78" spans="2:3" x14ac:dyDescent="0.2">
      <c r="B78" s="41">
        <v>40026</v>
      </c>
      <c r="C78" s="42">
        <v>0</v>
      </c>
    </row>
    <row r="79" spans="2:3" x14ac:dyDescent="0.2">
      <c r="B79" s="41">
        <v>39966</v>
      </c>
      <c r="C79" s="42">
        <v>-1.01E-2</v>
      </c>
    </row>
    <row r="80" spans="2:3" x14ac:dyDescent="0.2">
      <c r="B80" s="41">
        <v>39875</v>
      </c>
      <c r="C80" s="42">
        <v>0</v>
      </c>
    </row>
    <row r="81" spans="2:3" x14ac:dyDescent="0.2">
      <c r="B81" s="41">
        <v>39784</v>
      </c>
      <c r="C81" s="42">
        <v>6.5699999999999995E-2</v>
      </c>
    </row>
    <row r="82" spans="2:3" x14ac:dyDescent="0.2">
      <c r="B82" s="41">
        <v>39694</v>
      </c>
      <c r="C82" s="42">
        <v>7.0099999999999996E-2</v>
      </c>
    </row>
    <row r="83" spans="2:3" x14ac:dyDescent="0.2">
      <c r="B83" s="41">
        <v>39602</v>
      </c>
      <c r="C83" s="42">
        <v>4.2200000000000001E-2</v>
      </c>
    </row>
    <row r="84" spans="2:3" x14ac:dyDescent="0.2">
      <c r="B84" s="41">
        <v>39511</v>
      </c>
      <c r="C84" s="42">
        <v>2.7799999999999998E-2</v>
      </c>
    </row>
    <row r="85" spans="2:3" x14ac:dyDescent="0.2">
      <c r="B85" s="41">
        <v>39420</v>
      </c>
      <c r="C85" s="42">
        <v>1.29E-2</v>
      </c>
    </row>
  </sheetData>
  <sheetProtection algorithmName="SHA-512" hashValue="Sow1wjHJGUVKZuX3ePwEix605oKyNhowoSrkSJOzWHXzNNqHWiWVnos10ZhF1d/4HK8665lywyr5AwIp3FGljw==" saltValue="WIVu90NqnCNUj8JUk8iTLA==" spinCount="100000" sheet="1" objects="1" scenarios="1"/>
  <mergeCells count="4">
    <mergeCell ref="B8:C8"/>
    <mergeCell ref="E8:F8"/>
    <mergeCell ref="H8:I8"/>
    <mergeCell ref="K8:L8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Reefer Loose</vt:lpstr>
      <vt:lpstr>%age</vt:lpstr>
      <vt:lpstr>_FSC</vt:lpstr>
      <vt:lpstr>_GET</vt:lpstr>
      <vt:lpstr>_Wharfage_GM</vt:lpstr>
      <vt:lpstr>'Reefer Loose'!Print_Area</vt:lpstr>
    </vt:vector>
  </TitlesOfParts>
  <Company>HTBYB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Cargo Rates</dc:title>
  <dc:creator>Keith Kiyotoki</dc:creator>
  <cp:lastModifiedBy>Shelly Awaya</cp:lastModifiedBy>
  <cp:lastPrinted>2024-06-23T07:32:30Z</cp:lastPrinted>
  <dcterms:created xsi:type="dcterms:W3CDTF">2003-04-17T18:40:48Z</dcterms:created>
  <dcterms:modified xsi:type="dcterms:W3CDTF">2025-08-06T00:30:07Z</dcterms:modified>
</cp:coreProperties>
</file>